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D:\DATEN\Sonstiges\Wohnung\Aquarium\"/>
    </mc:Choice>
  </mc:AlternateContent>
  <bookViews>
    <workbookView minimized="1" xWindow="0" yWindow="0" windowWidth="28800" windowHeight="12330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B38" i="1" l="1"/>
  <c r="J38" i="1"/>
  <c r="C38" i="1"/>
  <c r="S38" i="1" s="1"/>
  <c r="K38" i="1"/>
  <c r="F35" i="1"/>
  <c r="D35" i="1"/>
  <c r="C35" i="1"/>
  <c r="M35" i="1" s="1"/>
  <c r="B35" i="1"/>
  <c r="E35" i="1"/>
  <c r="D36" i="1"/>
  <c r="G36" i="1"/>
  <c r="B36" i="1"/>
  <c r="C36" i="1"/>
  <c r="M36" i="1" s="1"/>
  <c r="E36" i="1"/>
  <c r="D37" i="1"/>
  <c r="B37" i="1"/>
  <c r="C37" i="1"/>
  <c r="L37" i="1" s="1"/>
  <c r="E37" i="1"/>
  <c r="J37" i="1"/>
  <c r="B10" i="1"/>
  <c r="D10" i="1" s="1"/>
  <c r="I37" i="1"/>
  <c r="C16" i="1"/>
  <c r="B16" i="1"/>
  <c r="B19" i="1"/>
  <c r="D19" i="1" s="1"/>
  <c r="C27" i="1" s="1"/>
  <c r="D27" i="1" s="1"/>
  <c r="B18" i="1"/>
  <c r="D18" i="1" s="1"/>
  <c r="C26" i="1" s="1"/>
  <c r="D26" i="1" s="1"/>
  <c r="B17" i="1"/>
  <c r="D17" i="1" s="1"/>
  <c r="C25" i="1" s="1"/>
  <c r="D25" i="1" s="1"/>
  <c r="B20" i="1"/>
  <c r="D20" i="1" s="1"/>
  <c r="C28" i="1" s="1"/>
  <c r="D28" i="1" s="1"/>
  <c r="D5" i="1"/>
  <c r="E5" i="1" s="1"/>
  <c r="B21" i="1"/>
  <c r="D21" i="1"/>
  <c r="C29" i="1" s="1"/>
  <c r="D29" i="1" s="1"/>
  <c r="L29" i="1" s="1"/>
  <c r="D7" i="1"/>
  <c r="E7" i="1" s="1"/>
  <c r="D6" i="1"/>
  <c r="E6" i="1" s="1"/>
  <c r="D8" i="1"/>
  <c r="E8" i="1" s="1"/>
  <c r="B27" i="1"/>
  <c r="B28" i="1"/>
  <c r="B25" i="1"/>
  <c r="B26" i="1"/>
  <c r="B29" i="1"/>
  <c r="D9" i="1"/>
  <c r="R38" i="1" l="1"/>
  <c r="M37" i="1"/>
  <c r="L36" i="1"/>
  <c r="O36" i="1"/>
  <c r="J28" i="1"/>
  <c r="K28" i="1"/>
  <c r="N35" i="1"/>
  <c r="L35" i="1"/>
  <c r="E26" i="1"/>
  <c r="F26" i="1"/>
  <c r="H26" i="1"/>
  <c r="G25" i="1"/>
  <c r="F25" i="1"/>
  <c r="E25" i="1"/>
  <c r="E27" i="1"/>
  <c r="F27" i="1"/>
  <c r="I27" i="1"/>
  <c r="P37" i="1"/>
  <c r="Q37" i="1"/>
</calcChain>
</file>

<file path=xl/sharedStrings.xml><?xml version="1.0" encoding="utf-8"?>
<sst xmlns="http://schemas.openxmlformats.org/spreadsheetml/2006/main" count="72" uniqueCount="41">
  <si>
    <r>
      <t>NO</t>
    </r>
    <r>
      <rPr>
        <vertAlign val="subscript"/>
        <sz val="10"/>
        <rFont val="Arial"/>
        <family val="2"/>
      </rPr>
      <t>3</t>
    </r>
  </si>
  <si>
    <t>soll</t>
  </si>
  <si>
    <t>ist</t>
  </si>
  <si>
    <r>
      <t>PO</t>
    </r>
    <r>
      <rPr>
        <vertAlign val="subscript"/>
        <sz val="10"/>
        <rFont val="Arial"/>
        <family val="2"/>
      </rPr>
      <t>4</t>
    </r>
  </si>
  <si>
    <t>KH</t>
  </si>
  <si>
    <t>pH</t>
  </si>
  <si>
    <t>Fe</t>
  </si>
  <si>
    <t>K</t>
  </si>
  <si>
    <t>Mg</t>
  </si>
  <si>
    <r>
      <t>CO</t>
    </r>
    <r>
      <rPr>
        <vertAlign val="subscript"/>
        <sz val="10"/>
        <rFont val="Arial"/>
        <family val="2"/>
      </rPr>
      <t>2</t>
    </r>
  </si>
  <si>
    <t>Differenz/Tag</t>
  </si>
  <si>
    <t>GH Boost N</t>
  </si>
  <si>
    <t>NPK</t>
  </si>
  <si>
    <t xml:space="preserve">Stoßdüngung </t>
  </si>
  <si>
    <t>Nährstoffe</t>
  </si>
  <si>
    <t>Ferrdrakon</t>
  </si>
  <si>
    <r>
      <t>MgSO</t>
    </r>
    <r>
      <rPr>
        <vertAlign val="subscript"/>
        <sz val="10"/>
        <rFont val="Arial"/>
        <family val="2"/>
      </rPr>
      <t>4</t>
    </r>
    <r>
      <rPr>
        <sz val="10"/>
        <rFont val="Arial"/>
      </rPr>
      <t>.H</t>
    </r>
    <r>
      <rPr>
        <vertAlign val="subscript"/>
        <sz val="10"/>
        <rFont val="Arial"/>
        <family val="2"/>
      </rPr>
      <t>2</t>
    </r>
    <r>
      <rPr>
        <sz val="10"/>
        <rFont val="Arial"/>
      </rPr>
      <t>O</t>
    </r>
  </si>
  <si>
    <t>Wechselmenge</t>
  </si>
  <si>
    <t>Wochensoll</t>
  </si>
  <si>
    <t>neue tägliche Dosis</t>
  </si>
  <si>
    <t>Beckenvolumen netto</t>
  </si>
  <si>
    <t>Berechnung Tagesdüngung und täglicher Verbrauch</t>
  </si>
  <si>
    <t>Differenz/Woche</t>
  </si>
  <si>
    <r>
      <t>Makro Basic PO</t>
    </r>
    <r>
      <rPr>
        <vertAlign val="subscript"/>
        <sz val="10"/>
        <rFont val="Arial"/>
        <family val="2"/>
      </rPr>
      <t>4</t>
    </r>
  </si>
  <si>
    <t>Makro Basic K</t>
  </si>
  <si>
    <t>Mikro Basic Fe</t>
  </si>
  <si>
    <t>Eingabefelder</t>
  </si>
  <si>
    <r>
      <t xml:space="preserve">Bitte </t>
    </r>
    <r>
      <rPr>
        <u/>
        <sz val="16"/>
        <rFont val="Arial"/>
        <family val="2"/>
      </rPr>
      <t>einen</t>
    </r>
    <r>
      <rPr>
        <sz val="16"/>
        <rFont val="Arial"/>
        <family val="2"/>
      </rPr>
      <t xml:space="preserve"> </t>
    </r>
    <r>
      <rPr>
        <sz val="16"/>
        <rFont val="Arial"/>
        <family val="2"/>
      </rPr>
      <t xml:space="preserve">Dünger wählen, um auf die Werte für die Stoßdüngung bzw. Tagesdüngung zu kommen. </t>
    </r>
    <r>
      <rPr>
        <b/>
        <sz val="16"/>
        <rFont val="Arial"/>
        <family val="2"/>
      </rPr>
      <t>Nicht beide Dünger zusammen rein kippen!!!</t>
    </r>
  </si>
  <si>
    <t>Werte Frischwasser</t>
  </si>
  <si>
    <t>Werte Restwasser</t>
  </si>
  <si>
    <t xml:space="preserve">Werte zusammen </t>
  </si>
  <si>
    <t>Makro Basic EI</t>
  </si>
  <si>
    <t>Berechnung Stoßdüngung nach Wasserwechsel</t>
  </si>
  <si>
    <t>tägl. Verbrauch</t>
  </si>
  <si>
    <t>MB Spezial K</t>
  </si>
  <si>
    <r>
      <t xml:space="preserve">Bitte beste Kombination, bzw. einen der Dünger wählen, um auf die Werte für die Stoßdüngung bzw. Tagesdüngung zu kommen. </t>
    </r>
    <r>
      <rPr>
        <b/>
        <sz val="16"/>
        <rFont val="Arial"/>
        <family val="2"/>
      </rPr>
      <t>Nicht alle Dünger zusammen rein kippen!!!</t>
    </r>
  </si>
  <si>
    <t>aktuelle Tagesdosis</t>
  </si>
  <si>
    <t>Wasserwerte Restwasser und Frischwasser nach Wasserwechsel</t>
  </si>
  <si>
    <t>Wasserwerte 06.05.17</t>
  </si>
  <si>
    <t>Zugabemenge in ml bzw. g</t>
  </si>
  <si>
    <t xml:space="preserve">Düngung auf Zielwerte für 450l WW ohe Berücksichtigung Restwasserwerte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</si>
</sst>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0.00&quot; mg/l&quot;"/>
    <numFmt numFmtId="165" formatCode="0.00\ &quot;mg/l&quot;"/>
    <numFmt numFmtId="166" formatCode="0.0\ &quot;°dKH&quot;"/>
    <numFmt numFmtId="167" formatCode="[Green]\+0.00\ &quot;mg/l&quot;;[Red]\-0.00\ &quot;mg/l&quot;"/>
    <numFmt numFmtId="168" formatCode="[Red]\-0.0\ &quot;ml&quot;;[Green]\+0.0\ &quot;ml&quot;"/>
    <numFmt numFmtId="169" formatCode="[Red]\-0.00\ &quot;mg/l&quot;;[Green]\+0.00\ &quot;mg/l&quot;"/>
    <numFmt numFmtId="170" formatCode="[Red]\-0.00\ &quot;ml&quot;;[Green]\+0.00\ &quot;ml&quot;"/>
    <numFmt numFmtId="171" formatCode="0.0\ &quot;ml&quot;"/>
    <numFmt numFmtId="172" formatCode="[Red]\-0.00\ &quot;mg/l&quot;;[Green]\+0.00\ &quot;mg/&quot;"/>
    <numFmt numFmtId="173" formatCode="0\ &quot;Liter&quot;"/>
    <numFmt numFmtId="174" formatCode="0.000\ &quot;mg/l&quot;"/>
    <numFmt numFmtId="175" formatCode="0.0\ &quot;ml boost N&quot;"/>
    <numFmt numFmtId="176" formatCode="[Black]0.00\ &quot;mg/l&quot;;[Red]\-0.00\ &quot;mg/l&quot;"/>
    <numFmt numFmtId="177" formatCode="[Black]0.0\ &quot;ml&quot;;[Red]\-0.0\ &quot;ml&quot;"/>
    <numFmt numFmtId="178" formatCode="0.0\ &quot;g&quot;"/>
  </numFmts>
  <fonts count="10" x14ac:knownFonts="1">
    <font>
      <sz val="10"/>
      <name val="Arial"/>
    </font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u/>
      <sz val="16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93">
    <xf numFmtId="0" fontId="0" fillId="0" borderId="0" xfId="0"/>
    <xf numFmtId="0" fontId="0" fillId="2" borderId="1" xfId="0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164" fontId="1" fillId="2" borderId="1" xfId="1" applyNumberFormat="1" applyFont="1" applyFill="1" applyBorder="1" applyAlignment="1" applyProtection="1">
      <protection locked="0"/>
    </xf>
    <xf numFmtId="165" fontId="0" fillId="2" borderId="1" xfId="0" applyNumberFormat="1" applyFill="1" applyBorder="1" applyAlignment="1" applyProtection="1">
      <protection locked="0"/>
    </xf>
    <xf numFmtId="164" fontId="0" fillId="2" borderId="1" xfId="0" applyNumberFormat="1" applyFill="1" applyBorder="1" applyAlignment="1" applyProtection="1">
      <protection locked="0"/>
    </xf>
    <xf numFmtId="164" fontId="0" fillId="2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73" fontId="0" fillId="2" borderId="2" xfId="0" applyNumberFormat="1" applyFill="1" applyBorder="1" applyProtection="1">
      <protection locked="0"/>
    </xf>
    <xf numFmtId="9" fontId="0" fillId="2" borderId="3" xfId="2" applyFont="1" applyFill="1" applyBorder="1" applyProtection="1">
      <protection locked="0"/>
    </xf>
    <xf numFmtId="171" fontId="0" fillId="2" borderId="4" xfId="0" applyNumberFormat="1" applyFill="1" applyBorder="1" applyProtection="1">
      <protection locked="0"/>
    </xf>
    <xf numFmtId="0" fontId="6" fillId="2" borderId="3" xfId="0" applyFont="1" applyFill="1" applyBorder="1" applyProtection="1">
      <protection locked="0"/>
    </xf>
    <xf numFmtId="171" fontId="0" fillId="2" borderId="5" xfId="0" applyNumberFormat="1" applyFill="1" applyBorder="1" applyProtection="1">
      <protection locked="0"/>
    </xf>
    <xf numFmtId="171" fontId="0" fillId="2" borderId="1" xfId="0" applyNumberFormat="1" applyFill="1" applyBorder="1" applyProtection="1">
      <protection locked="0"/>
    </xf>
    <xf numFmtId="0" fontId="0" fillId="2" borderId="6" xfId="0" applyFill="1" applyBorder="1" applyProtection="1"/>
    <xf numFmtId="0" fontId="0" fillId="0" borderId="6" xfId="0" applyBorder="1" applyProtection="1"/>
    <xf numFmtId="0" fontId="0" fillId="0" borderId="2" xfId="0" applyBorder="1" applyProtection="1"/>
    <xf numFmtId="0" fontId="0" fillId="0" borderId="0" xfId="0" applyBorder="1" applyProtection="1"/>
    <xf numFmtId="0" fontId="0" fillId="0" borderId="0" xfId="0" applyProtection="1"/>
    <xf numFmtId="0" fontId="0" fillId="0" borderId="1" xfId="0" applyBorder="1" applyProtection="1"/>
    <xf numFmtId="0" fontId="0" fillId="0" borderId="7" xfId="0" applyFill="1" applyBorder="1" applyProtection="1"/>
    <xf numFmtId="0" fontId="0" fillId="0" borderId="7" xfId="0" applyBorder="1" applyProtection="1"/>
    <xf numFmtId="0" fontId="0" fillId="0" borderId="8" xfId="0" applyFill="1" applyBorder="1" applyProtection="1"/>
    <xf numFmtId="0" fontId="0" fillId="0" borderId="8" xfId="0" applyBorder="1" applyProtection="1"/>
    <xf numFmtId="167" fontId="0" fillId="0" borderId="1" xfId="0" applyNumberFormat="1" applyBorder="1" applyProtection="1"/>
    <xf numFmtId="175" fontId="0" fillId="0" borderId="0" xfId="0" applyNumberFormat="1" applyBorder="1" applyProtection="1"/>
    <xf numFmtId="172" fontId="0" fillId="0" borderId="0" xfId="0" applyNumberFormat="1" applyBorder="1" applyProtection="1"/>
    <xf numFmtId="169" fontId="0" fillId="0" borderId="0" xfId="0" applyNumberFormat="1" applyBorder="1" applyProtection="1"/>
    <xf numFmtId="168" fontId="0" fillId="0" borderId="0" xfId="0" applyNumberFormat="1" applyBorder="1" applyProtection="1"/>
    <xf numFmtId="170" fontId="0" fillId="0" borderId="0" xfId="0" applyNumberFormat="1" applyBorder="1" applyProtection="1"/>
    <xf numFmtId="167" fontId="0" fillId="0" borderId="3" xfId="0" applyNumberFormat="1" applyBorder="1" applyProtection="1"/>
    <xf numFmtId="0" fontId="0" fillId="0" borderId="3" xfId="0" applyBorder="1" applyProtection="1"/>
    <xf numFmtId="0" fontId="0" fillId="0" borderId="9" xfId="0" applyBorder="1" applyProtection="1"/>
    <xf numFmtId="0" fontId="0" fillId="0" borderId="10" xfId="0" applyBorder="1" applyProtection="1"/>
    <xf numFmtId="0" fontId="0" fillId="0" borderId="4" xfId="0" applyBorder="1" applyProtection="1"/>
    <xf numFmtId="173" fontId="0" fillId="0" borderId="2" xfId="0" applyNumberFormat="1" applyBorder="1" applyProtection="1"/>
    <xf numFmtId="173" fontId="0" fillId="0" borderId="1" xfId="0" applyNumberFormat="1" applyBorder="1" applyProtection="1"/>
    <xf numFmtId="165" fontId="0" fillId="0" borderId="1" xfId="0" applyNumberFormat="1" applyBorder="1" applyProtection="1"/>
    <xf numFmtId="165" fontId="0" fillId="0" borderId="0" xfId="0" applyNumberFormat="1" applyBorder="1" applyProtection="1"/>
    <xf numFmtId="0" fontId="0" fillId="3" borderId="11" xfId="0" applyFill="1" applyBorder="1" applyProtection="1"/>
    <xf numFmtId="0" fontId="9" fillId="3" borderId="0" xfId="0" applyFont="1" applyFill="1" applyProtection="1"/>
    <xf numFmtId="0" fontId="0" fillId="3" borderId="1" xfId="0" applyFill="1" applyBorder="1" applyProtection="1"/>
    <xf numFmtId="0" fontId="0" fillId="3" borderId="8" xfId="0" applyFill="1" applyBorder="1" applyProtection="1"/>
    <xf numFmtId="0" fontId="0" fillId="3" borderId="10" xfId="0" applyFill="1" applyBorder="1" applyProtection="1"/>
    <xf numFmtId="0" fontId="0" fillId="4" borderId="10" xfId="0" applyFill="1" applyBorder="1" applyProtection="1"/>
    <xf numFmtId="0" fontId="0" fillId="0" borderId="10" xfId="0" applyFill="1" applyBorder="1" applyProtection="1"/>
    <xf numFmtId="164" fontId="0" fillId="0" borderId="1" xfId="0" applyNumberFormat="1" applyBorder="1" applyProtection="1"/>
    <xf numFmtId="171" fontId="0" fillId="0" borderId="1" xfId="0" applyNumberFormat="1" applyBorder="1" applyProtection="1"/>
    <xf numFmtId="177" fontId="0" fillId="0" borderId="9" xfId="0" applyNumberFormat="1" applyBorder="1" applyProtection="1"/>
    <xf numFmtId="171" fontId="0" fillId="0" borderId="12" xfId="0" applyNumberFormat="1" applyBorder="1" applyProtection="1"/>
    <xf numFmtId="0" fontId="0" fillId="0" borderId="12" xfId="0" applyBorder="1" applyProtection="1"/>
    <xf numFmtId="177" fontId="0" fillId="0" borderId="12" xfId="0" applyNumberFormat="1" applyBorder="1" applyProtection="1"/>
    <xf numFmtId="0" fontId="0" fillId="0" borderId="1" xfId="0" applyFill="1" applyBorder="1" applyProtection="1"/>
    <xf numFmtId="165" fontId="0" fillId="0" borderId="3" xfId="0" applyNumberFormat="1" applyBorder="1" applyProtection="1"/>
    <xf numFmtId="0" fontId="0" fillId="0" borderId="11" xfId="0" applyBorder="1" applyProtection="1"/>
    <xf numFmtId="0" fontId="0" fillId="0" borderId="13" xfId="0" applyBorder="1" applyProtection="1"/>
    <xf numFmtId="0" fontId="0" fillId="0" borderId="14" xfId="0" applyBorder="1" applyProtection="1"/>
    <xf numFmtId="9" fontId="0" fillId="0" borderId="3" xfId="2" applyFont="1" applyBorder="1" applyProtection="1"/>
    <xf numFmtId="0" fontId="0" fillId="0" borderId="5" xfId="0" applyBorder="1" applyProtection="1"/>
    <xf numFmtId="0" fontId="9" fillId="5" borderId="9" xfId="0" applyFont="1" applyFill="1" applyBorder="1" applyProtection="1"/>
    <xf numFmtId="0" fontId="0" fillId="3" borderId="9" xfId="0" applyFill="1" applyBorder="1" applyProtection="1"/>
    <xf numFmtId="0" fontId="9" fillId="3" borderId="1" xfId="0" applyFont="1" applyFill="1" applyBorder="1" applyProtection="1"/>
    <xf numFmtId="0" fontId="0" fillId="3" borderId="6" xfId="0" applyFill="1" applyBorder="1" applyProtection="1"/>
    <xf numFmtId="0" fontId="0" fillId="3" borderId="2" xfId="0" applyFill="1" applyBorder="1" applyProtection="1"/>
    <xf numFmtId="165" fontId="0" fillId="0" borderId="2" xfId="0" applyNumberFormat="1" applyBorder="1" applyProtection="1"/>
    <xf numFmtId="176" fontId="0" fillId="0" borderId="1" xfId="0" applyNumberFormat="1" applyBorder="1" applyProtection="1"/>
    <xf numFmtId="174" fontId="0" fillId="0" borderId="3" xfId="0" applyNumberFormat="1" applyBorder="1" applyProtection="1"/>
    <xf numFmtId="177" fontId="0" fillId="0" borderId="8" xfId="0" applyNumberFormat="1" applyBorder="1" applyProtection="1"/>
    <xf numFmtId="177" fontId="0" fillId="0" borderId="1" xfId="0" applyNumberFormat="1" applyBorder="1" applyProtection="1"/>
    <xf numFmtId="177" fontId="0" fillId="0" borderId="5" xfId="0" applyNumberFormat="1" applyBorder="1" applyProtection="1"/>
    <xf numFmtId="164" fontId="0" fillId="0" borderId="2" xfId="0" applyNumberFormat="1" applyBorder="1" applyProtection="1"/>
    <xf numFmtId="174" fontId="0" fillId="0" borderId="4" xfId="0" applyNumberFormat="1" applyBorder="1" applyProtection="1"/>
    <xf numFmtId="174" fontId="0" fillId="0" borderId="8" xfId="0" applyNumberFormat="1" applyBorder="1" applyProtection="1"/>
    <xf numFmtId="177" fontId="0" fillId="0" borderId="10" xfId="0" applyNumberFormat="1" applyBorder="1" applyProtection="1"/>
    <xf numFmtId="9" fontId="0" fillId="0" borderId="13" xfId="2" applyFont="1" applyBorder="1" applyProtection="1"/>
    <xf numFmtId="171" fontId="0" fillId="0" borderId="3" xfId="0" applyNumberFormat="1" applyBorder="1" applyProtection="1"/>
    <xf numFmtId="0" fontId="0" fillId="0" borderId="5" xfId="0" applyFill="1" applyBorder="1" applyProtection="1"/>
    <xf numFmtId="0" fontId="7" fillId="0" borderId="15" xfId="0" applyFont="1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4" borderId="17" xfId="0" applyFill="1" applyBorder="1" applyProtection="1"/>
    <xf numFmtId="0" fontId="7" fillId="0" borderId="18" xfId="0" applyFont="1" applyBorder="1" applyProtection="1"/>
    <xf numFmtId="0" fontId="0" fillId="0" borderId="18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0" fontId="0" fillId="3" borderId="17" xfId="0" applyFill="1" applyBorder="1" applyProtection="1"/>
    <xf numFmtId="0" fontId="7" fillId="2" borderId="15" xfId="0" applyFont="1" applyFill="1" applyBorder="1" applyProtection="1"/>
    <xf numFmtId="0" fontId="7" fillId="3" borderId="18" xfId="0" applyFont="1" applyFill="1" applyBorder="1" applyProtection="1"/>
    <xf numFmtId="0" fontId="7" fillId="4" borderId="18" xfId="0" applyFont="1" applyFill="1" applyBorder="1" applyProtection="1"/>
    <xf numFmtId="0" fontId="0" fillId="0" borderId="21" xfId="0" applyBorder="1" applyProtection="1"/>
    <xf numFmtId="0" fontId="0" fillId="0" borderId="20" xfId="0" applyBorder="1" applyProtection="1"/>
    <xf numFmtId="165" fontId="0" fillId="5" borderId="1" xfId="0" applyNumberFormat="1" applyFill="1" applyBorder="1" applyAlignment="1" applyProtection="1"/>
    <xf numFmtId="178" fontId="0" fillId="0" borderId="10" xfId="0" applyNumberFormat="1" applyBorder="1" applyProtection="1"/>
  </cellXfs>
  <cellStyles count="3">
    <cellStyle name="Link" xfId="1" builtinId="8"/>
    <cellStyle name="Prozent" xfId="2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4</xdr:row>
      <xdr:rowOff>142875</xdr:rowOff>
    </xdr:from>
    <xdr:to>
      <xdr:col>8</xdr:col>
      <xdr:colOff>619125</xdr:colOff>
      <xdr:row>39</xdr:row>
      <xdr:rowOff>57150</xdr:rowOff>
    </xdr:to>
    <xdr:sp macro="" textlink="">
      <xdr:nvSpPr>
        <xdr:cNvPr id="1027" name="WordArt 3"/>
        <xdr:cNvSpPr>
          <a:spLocks noChangeAspect="1" noChangeArrowheads="1" noChangeShapeType="1" noTextEdit="1"/>
        </xdr:cNvSpPr>
      </xdr:nvSpPr>
      <xdr:spPr bwMode="auto">
        <a:xfrm rot="3000000">
          <a:off x="4443413" y="2395537"/>
          <a:ext cx="6000750" cy="28670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SlantUp">
            <a:avLst>
              <a:gd name="adj" fmla="val 55556"/>
            </a:avLst>
          </a:prstTxWarp>
        </a:bodyPr>
        <a:lstStyle/>
        <a:p>
          <a:pPr algn="ctr" rtl="0">
            <a:buNone/>
          </a:pPr>
          <a:r>
            <a:rPr lang="de-DE" sz="1800" i="1" kern="10" spc="0">
              <a:ln>
                <a:noFill/>
              </a:ln>
              <a:solidFill>
                <a:srgbClr xmlns:mc="http://schemas.openxmlformats.org/markup-compatibility/2006" xmlns:a14="http://schemas.microsoft.com/office/drawing/2010/main" val="00FF00" mc:Ignorable="a14" a14:legacySpreadsheetColorIndex="11">
                  <a:alpha val="8000"/>
                </a:srgbClr>
              </a:solidFill>
              <a:effectLst/>
              <a:latin typeface="Arial Black" panose="020B0A04020102020204" pitchFamily="34" charset="0"/>
            </a:rPr>
            <a:t>® by Pellox</a:t>
          </a:r>
        </a:p>
        <a:p>
          <a:pPr algn="ctr" rtl="0">
            <a:buNone/>
          </a:pPr>
          <a:r>
            <a:rPr lang="de-DE" sz="1800" i="1" kern="10" spc="0">
              <a:ln>
                <a:noFill/>
              </a:ln>
              <a:solidFill>
                <a:srgbClr xmlns:mc="http://schemas.openxmlformats.org/markup-compatibility/2006" xmlns:a14="http://schemas.microsoft.com/office/drawing/2010/main" val="00FF00" mc:Ignorable="a14" a14:legacySpreadsheetColorIndex="11">
                  <a:alpha val="8000"/>
                </a:srgbClr>
              </a:solidFill>
              <a:effectLst/>
              <a:latin typeface="Arial Black" panose="020B0A04020102020204" pitchFamily="34" charset="0"/>
            </a:rPr>
            <a:t>@ Flowgrow.de</a:t>
          </a:r>
        </a:p>
      </xdr:txBody>
    </xdr:sp>
    <xdr:clientData/>
  </xdr:twoCellAnchor>
  <xdr:twoCellAnchor>
    <xdr:from>
      <xdr:col>0</xdr:col>
      <xdr:colOff>171450</xdr:colOff>
      <xdr:row>43</xdr:row>
      <xdr:rowOff>123825</xdr:rowOff>
    </xdr:from>
    <xdr:to>
      <xdr:col>5</xdr:col>
      <xdr:colOff>323850</xdr:colOff>
      <xdr:row>45</xdr:row>
      <xdr:rowOff>114300</xdr:rowOff>
    </xdr:to>
    <xdr:sp macro="" textlink="">
      <xdr:nvSpPr>
        <xdr:cNvPr id="1028" name="WordArt 4"/>
        <xdr:cNvSpPr>
          <a:spLocks noChangeArrowheads="1" noChangeShapeType="1" noTextEdit="1"/>
        </xdr:cNvSpPr>
      </xdr:nvSpPr>
      <xdr:spPr bwMode="auto">
        <a:xfrm>
          <a:off x="171450" y="7867650"/>
          <a:ext cx="5324475" cy="314325"/>
        </a:xfrm>
        <a:prstGeom prst="rect">
          <a:avLst/>
        </a:prstGeom>
        <a:extLst>
          <a:ext uri="{AF507438-7753-43E0-B8FC-AC1667EBCBE1}">
            <a14:hiddenEffects xmlns:a14="http://schemas.microsoft.com/office/drawing/2010/main">
              <a:effectLst/>
            </a14:hiddenEffects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de-DE" sz="36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xmlns:mc="http://schemas.openxmlformats.org/markup-compatibility/2006" xmlns:a14="http://schemas.microsoft.com/office/drawing/2010/main" val="00FF00" mc:Ignorable="a14" a14:legacySpreadsheetColorIndex="11"/>
              </a:solidFill>
              <a:effectLst/>
              <a:latin typeface="Arial Black" panose="020B0A04020102020204" pitchFamily="34" charset="0"/>
            </a:rPr>
            <a:t>® by Pellox @ Flowgrow.de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12</xdr:col>
      <xdr:colOff>160857</xdr:colOff>
      <xdr:row>48</xdr:row>
      <xdr:rowOff>8573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61925"/>
          <a:ext cx="8542857" cy="7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autoPageBreaks="0"/>
  </sheetPr>
  <dimension ref="A1:S43"/>
  <sheetViews>
    <sheetView showGridLines="0" showRowColHeaders="0" tabSelected="1" workbookViewId="0">
      <selection activeCell="B7" sqref="B7"/>
    </sheetView>
  </sheetViews>
  <sheetFormatPr baseColWidth="10" defaultRowHeight="12.75" x14ac:dyDescent="0.2"/>
  <cols>
    <col min="1" max="1" width="10.7109375" style="18" customWidth="1"/>
    <col min="2" max="2" width="18.85546875" style="18" bestFit="1" customWidth="1"/>
    <col min="3" max="3" width="17.7109375" style="18" customWidth="1"/>
    <col min="4" max="4" width="16" style="18" customWidth="1"/>
    <col min="5" max="5" width="14.28515625" style="18" customWidth="1"/>
    <col min="6" max="6" width="15.140625" style="18" bestFit="1" customWidth="1"/>
    <col min="7" max="7" width="15.42578125" style="18" bestFit="1" customWidth="1"/>
    <col min="8" max="8" width="15.7109375" style="18" customWidth="1"/>
    <col min="9" max="9" width="14.140625" style="18" bestFit="1" customWidth="1"/>
    <col min="10" max="10" width="13.28515625" style="18" customWidth="1"/>
    <col min="11" max="11" width="9.85546875" style="18" customWidth="1"/>
    <col min="12" max="12" width="11" style="18" bestFit="1" customWidth="1"/>
    <col min="13" max="13" width="13.28515625" style="18" customWidth="1"/>
    <col min="14" max="14" width="11" style="18" bestFit="1" customWidth="1"/>
    <col min="15" max="15" width="15" style="18" customWidth="1"/>
    <col min="16" max="16" width="12.42578125" style="18" bestFit="1" customWidth="1"/>
    <col min="17" max="18" width="13.5703125" style="18" bestFit="1" customWidth="1"/>
    <col min="19" max="16384" width="11.42578125" style="18"/>
  </cols>
  <sheetData>
    <row r="1" spans="1:11" ht="15.75" x14ac:dyDescent="0.25">
      <c r="A1" s="11" t="s">
        <v>38</v>
      </c>
      <c r="B1" s="14"/>
      <c r="C1" s="15"/>
      <c r="D1" s="15"/>
      <c r="E1" s="16"/>
      <c r="F1" s="17"/>
      <c r="G1" s="17"/>
      <c r="H1" s="17"/>
      <c r="I1" s="17"/>
      <c r="J1" s="17"/>
      <c r="K1" s="17"/>
    </row>
    <row r="2" spans="1:11" x14ac:dyDescent="0.2">
      <c r="A2" s="19"/>
      <c r="B2" s="19" t="s">
        <v>2</v>
      </c>
      <c r="C2" s="16" t="s">
        <v>1</v>
      </c>
      <c r="D2" s="19" t="s">
        <v>22</v>
      </c>
      <c r="E2" s="19" t="s">
        <v>10</v>
      </c>
      <c r="F2" s="76"/>
      <c r="G2" s="17"/>
      <c r="H2" s="17"/>
      <c r="I2" s="17"/>
      <c r="J2" s="17"/>
      <c r="K2" s="17"/>
    </row>
    <row r="3" spans="1:11" x14ac:dyDescent="0.2">
      <c r="A3" s="19" t="s">
        <v>5</v>
      </c>
      <c r="B3" s="1">
        <v>7.5</v>
      </c>
      <c r="C3" s="20"/>
      <c r="D3" s="21"/>
      <c r="E3" s="21"/>
      <c r="F3" s="17"/>
      <c r="G3" s="17"/>
      <c r="H3" s="17"/>
      <c r="I3" s="17"/>
      <c r="J3" s="17"/>
      <c r="K3" s="17"/>
    </row>
    <row r="4" spans="1:11" x14ac:dyDescent="0.2">
      <c r="A4" s="19" t="s">
        <v>4</v>
      </c>
      <c r="B4" s="2">
        <v>4</v>
      </c>
      <c r="C4" s="22"/>
      <c r="D4" s="23"/>
      <c r="E4" s="23"/>
      <c r="F4" s="17"/>
      <c r="G4" s="17"/>
      <c r="H4" s="17"/>
      <c r="I4" s="17"/>
      <c r="J4" s="17"/>
      <c r="K4" s="17"/>
    </row>
    <row r="5" spans="1:11" ht="15.75" x14ac:dyDescent="0.3">
      <c r="A5" s="19" t="s">
        <v>0</v>
      </c>
      <c r="B5" s="3">
        <v>1</v>
      </c>
      <c r="C5" s="6">
        <v>15</v>
      </c>
      <c r="D5" s="24">
        <f t="shared" ref="D5:D10" si="0">B5-C5</f>
        <v>-14</v>
      </c>
      <c r="E5" s="24">
        <f>D5/7</f>
        <v>-2</v>
      </c>
      <c r="F5" s="25"/>
      <c r="G5" s="26"/>
      <c r="H5" s="27"/>
      <c r="I5" s="27"/>
      <c r="J5" s="17"/>
      <c r="K5" s="17"/>
    </row>
    <row r="6" spans="1:11" ht="15.75" x14ac:dyDescent="0.3">
      <c r="A6" s="19" t="s">
        <v>3</v>
      </c>
      <c r="B6" s="4">
        <v>0.02</v>
      </c>
      <c r="C6" s="7">
        <v>0.5</v>
      </c>
      <c r="D6" s="24">
        <f t="shared" si="0"/>
        <v>-0.48</v>
      </c>
      <c r="E6" s="24">
        <f>D6/7</f>
        <v>-6.8571428571428575E-2</v>
      </c>
      <c r="F6" s="28"/>
      <c r="G6" s="27"/>
      <c r="H6" s="27"/>
      <c r="I6" s="27"/>
      <c r="J6" s="17"/>
      <c r="K6" s="17"/>
    </row>
    <row r="7" spans="1:11" x14ac:dyDescent="0.2">
      <c r="A7" s="19" t="s">
        <v>7</v>
      </c>
      <c r="B7" s="4">
        <v>7</v>
      </c>
      <c r="C7" s="7">
        <v>10</v>
      </c>
      <c r="D7" s="24">
        <f t="shared" si="0"/>
        <v>-3</v>
      </c>
      <c r="E7" s="24">
        <f>D7/7</f>
        <v>-0.42857142857142855</v>
      </c>
      <c r="F7" s="28"/>
      <c r="G7" s="27"/>
      <c r="H7" s="27"/>
      <c r="I7" s="27"/>
      <c r="J7" s="17"/>
      <c r="K7" s="28"/>
    </row>
    <row r="8" spans="1:11" x14ac:dyDescent="0.2">
      <c r="A8" s="19" t="s">
        <v>6</v>
      </c>
      <c r="B8" s="4">
        <v>0.01</v>
      </c>
      <c r="C8" s="6">
        <v>0.1</v>
      </c>
      <c r="D8" s="24">
        <f t="shared" si="0"/>
        <v>-9.0000000000000011E-2</v>
      </c>
      <c r="E8" s="24">
        <f>D8/7</f>
        <v>-1.2857142857142859E-2</v>
      </c>
      <c r="F8" s="29"/>
      <c r="G8" s="27"/>
      <c r="H8" s="27"/>
      <c r="I8" s="27"/>
      <c r="J8" s="17"/>
      <c r="K8" s="28"/>
    </row>
    <row r="9" spans="1:11" x14ac:dyDescent="0.2">
      <c r="A9" s="19" t="s">
        <v>8</v>
      </c>
      <c r="B9" s="5">
        <v>0</v>
      </c>
      <c r="C9" s="6">
        <v>0</v>
      </c>
      <c r="D9" s="30">
        <f t="shared" si="0"/>
        <v>0</v>
      </c>
      <c r="E9" s="21"/>
    </row>
    <row r="10" spans="1:11" ht="15.75" x14ac:dyDescent="0.3">
      <c r="A10" s="19" t="s">
        <v>9</v>
      </c>
      <c r="B10" s="91">
        <f>B4/2.8*10^(7.9-B3)</f>
        <v>3.5884091878708322</v>
      </c>
      <c r="C10" s="7">
        <v>20</v>
      </c>
      <c r="D10" s="30">
        <f t="shared" si="0"/>
        <v>-16.41159081212917</v>
      </c>
      <c r="E10" s="23"/>
    </row>
    <row r="12" spans="1:11" x14ac:dyDescent="0.2">
      <c r="A12" s="31" t="s">
        <v>37</v>
      </c>
      <c r="B12" s="15"/>
      <c r="C12" s="15"/>
      <c r="D12" s="16"/>
    </row>
    <row r="13" spans="1:11" x14ac:dyDescent="0.2">
      <c r="A13" s="32"/>
      <c r="B13" s="33" t="s">
        <v>20</v>
      </c>
      <c r="C13" s="34" t="s">
        <v>17</v>
      </c>
      <c r="D13" s="32"/>
      <c r="E13" s="17"/>
    </row>
    <row r="14" spans="1:11" x14ac:dyDescent="0.2">
      <c r="A14" s="32"/>
      <c r="B14" s="8">
        <v>840</v>
      </c>
      <c r="C14" s="9">
        <v>0.5</v>
      </c>
      <c r="D14" s="32"/>
      <c r="E14" s="17"/>
    </row>
    <row r="15" spans="1:11" x14ac:dyDescent="0.2">
      <c r="A15" s="32"/>
      <c r="B15" s="16" t="s">
        <v>29</v>
      </c>
      <c r="C15" s="31" t="s">
        <v>28</v>
      </c>
      <c r="D15" s="19" t="s">
        <v>30</v>
      </c>
      <c r="E15" s="17"/>
    </row>
    <row r="16" spans="1:11" x14ac:dyDescent="0.2">
      <c r="A16" s="23"/>
      <c r="B16" s="35">
        <f>B14-C16</f>
        <v>420</v>
      </c>
      <c r="C16" s="36">
        <f>B14*C14</f>
        <v>420</v>
      </c>
      <c r="D16" s="19"/>
      <c r="E16" s="17"/>
    </row>
    <row r="17" spans="1:19" ht="15.75" x14ac:dyDescent="0.3">
      <c r="A17" s="23" t="s">
        <v>0</v>
      </c>
      <c r="B17" s="37">
        <f>B5</f>
        <v>1</v>
      </c>
      <c r="C17" s="7">
        <v>0</v>
      </c>
      <c r="D17" s="37">
        <f>(B16*B17+C16*C17)/B14</f>
        <v>0.5</v>
      </c>
      <c r="E17" s="38"/>
    </row>
    <row r="18" spans="1:19" ht="15.75" x14ac:dyDescent="0.3">
      <c r="A18" s="19" t="s">
        <v>3</v>
      </c>
      <c r="B18" s="37">
        <f>B6</f>
        <v>0.02</v>
      </c>
      <c r="C18" s="7">
        <v>0</v>
      </c>
      <c r="D18" s="37">
        <f>(B16*B18+C16*C18)/B14</f>
        <v>0.01</v>
      </c>
      <c r="E18" s="38"/>
    </row>
    <row r="19" spans="1:19" x14ac:dyDescent="0.2">
      <c r="A19" s="19" t="s">
        <v>7</v>
      </c>
      <c r="B19" s="37">
        <f>B7</f>
        <v>7</v>
      </c>
      <c r="C19" s="7">
        <v>0</v>
      </c>
      <c r="D19" s="37">
        <f>(B16*B19+C16*C19)/B14</f>
        <v>3.5</v>
      </c>
      <c r="E19" s="38"/>
    </row>
    <row r="20" spans="1:19" x14ac:dyDescent="0.2">
      <c r="A20" s="19" t="s">
        <v>6</v>
      </c>
      <c r="B20" s="37">
        <f>B8</f>
        <v>0.01</v>
      </c>
      <c r="C20" s="7">
        <v>0</v>
      </c>
      <c r="D20" s="37">
        <f>(B16*B20+C16*C20)/B14</f>
        <v>5.0000000000000001E-3</v>
      </c>
      <c r="E20" s="38"/>
    </row>
    <row r="21" spans="1:19" x14ac:dyDescent="0.2">
      <c r="A21" s="19" t="s">
        <v>8</v>
      </c>
      <c r="B21" s="37">
        <f>B9</f>
        <v>0</v>
      </c>
      <c r="C21" s="7">
        <v>0</v>
      </c>
      <c r="D21" s="37">
        <f>(B16*B21+C16*C21)/B14</f>
        <v>0</v>
      </c>
      <c r="E21" s="17"/>
      <c r="M21" s="17"/>
    </row>
    <row r="23" spans="1:19" x14ac:dyDescent="0.2">
      <c r="A23" s="31"/>
      <c r="B23" s="31" t="s">
        <v>32</v>
      </c>
      <c r="C23" s="15"/>
      <c r="D23" s="15"/>
      <c r="E23" s="31"/>
      <c r="F23" s="15"/>
      <c r="G23" s="15"/>
      <c r="H23" s="15" t="s">
        <v>39</v>
      </c>
      <c r="I23" s="15"/>
      <c r="J23" s="15"/>
      <c r="K23" s="15"/>
      <c r="L23" s="16"/>
    </row>
    <row r="24" spans="1:19" ht="15.75" x14ac:dyDescent="0.3">
      <c r="A24" s="19" t="s">
        <v>14</v>
      </c>
      <c r="B24" s="19" t="s">
        <v>1</v>
      </c>
      <c r="C24" s="19" t="s">
        <v>2</v>
      </c>
      <c r="D24" s="19" t="s">
        <v>13</v>
      </c>
      <c r="E24" s="39" t="s">
        <v>12</v>
      </c>
      <c r="F24" s="40" t="s">
        <v>31</v>
      </c>
      <c r="G24" s="41" t="s">
        <v>11</v>
      </c>
      <c r="H24" s="42" t="s">
        <v>23</v>
      </c>
      <c r="I24" s="43" t="s">
        <v>24</v>
      </c>
      <c r="J24" s="44" t="s">
        <v>25</v>
      </c>
      <c r="K24" s="44" t="s">
        <v>15</v>
      </c>
      <c r="L24" s="45" t="s">
        <v>16</v>
      </c>
    </row>
    <row r="25" spans="1:19" ht="15.75" x14ac:dyDescent="0.3">
      <c r="A25" s="19" t="s">
        <v>0</v>
      </c>
      <c r="B25" s="46">
        <f>C5</f>
        <v>15</v>
      </c>
      <c r="C25" s="37">
        <f>D17</f>
        <v>0.5</v>
      </c>
      <c r="D25" s="37">
        <f>C5-C25</f>
        <v>14.5</v>
      </c>
      <c r="E25" s="47">
        <f>D25/25*B14</f>
        <v>487.2</v>
      </c>
      <c r="F25" s="47">
        <f>D25/36.8*B14</f>
        <v>330.97826086956525</v>
      </c>
      <c r="G25" s="48">
        <f>D25/75*B14</f>
        <v>162.4</v>
      </c>
      <c r="H25" s="49"/>
      <c r="I25" s="49"/>
      <c r="J25" s="49"/>
      <c r="K25" s="50"/>
      <c r="L25" s="50"/>
    </row>
    <row r="26" spans="1:19" ht="15.75" x14ac:dyDescent="0.3">
      <c r="A26" s="19" t="s">
        <v>3</v>
      </c>
      <c r="B26" s="37">
        <f>C6</f>
        <v>0.5</v>
      </c>
      <c r="C26" s="37">
        <f>D18</f>
        <v>0.01</v>
      </c>
      <c r="D26" s="37">
        <f>C6-C26</f>
        <v>0.49</v>
      </c>
      <c r="E26" s="47">
        <f>D26/2.5*B14</f>
        <v>164.64000000000001</v>
      </c>
      <c r="F26" s="47">
        <f>D26/6.8*B14</f>
        <v>60.529411764705877</v>
      </c>
      <c r="G26" s="32"/>
      <c r="H26" s="51">
        <f>D26/5*B14</f>
        <v>82.320000000000007</v>
      </c>
      <c r="I26" s="50"/>
      <c r="J26" s="50"/>
      <c r="K26" s="50"/>
      <c r="L26" s="50"/>
    </row>
    <row r="27" spans="1:19" x14ac:dyDescent="0.2">
      <c r="A27" s="19" t="s">
        <v>7</v>
      </c>
      <c r="B27" s="46">
        <f>C7</f>
        <v>10</v>
      </c>
      <c r="C27" s="37">
        <f>D19</f>
        <v>3.5</v>
      </c>
      <c r="D27" s="37">
        <f>C7-C27</f>
        <v>6.5</v>
      </c>
      <c r="E27" s="47">
        <f>D27/32.5*B14</f>
        <v>168</v>
      </c>
      <c r="F27" s="75">
        <f>D27/28*B14</f>
        <v>195</v>
      </c>
      <c r="G27" s="32"/>
      <c r="H27" s="50"/>
      <c r="I27" s="51">
        <f>D27/25*B14</f>
        <v>218.4</v>
      </c>
      <c r="J27" s="51"/>
      <c r="K27" s="50"/>
      <c r="L27" s="50"/>
    </row>
    <row r="28" spans="1:19" x14ac:dyDescent="0.2">
      <c r="A28" s="52" t="s">
        <v>6</v>
      </c>
      <c r="B28" s="37">
        <f>C8</f>
        <v>0.1</v>
      </c>
      <c r="C28" s="37">
        <f>D20</f>
        <v>5.0000000000000001E-3</v>
      </c>
      <c r="D28" s="53">
        <f>C8-C28</f>
        <v>9.5000000000000001E-2</v>
      </c>
      <c r="E28" s="54"/>
      <c r="F28" s="55"/>
      <c r="G28" s="32"/>
      <c r="H28" s="50"/>
      <c r="I28" s="50"/>
      <c r="J28" s="51">
        <f>D28/1*B14</f>
        <v>79.8</v>
      </c>
      <c r="K28" s="51">
        <f>D28/1*B14</f>
        <v>79.8</v>
      </c>
      <c r="L28" s="50"/>
    </row>
    <row r="29" spans="1:19" x14ac:dyDescent="0.2">
      <c r="A29" s="52" t="s">
        <v>8</v>
      </c>
      <c r="B29" s="46">
        <f>C9</f>
        <v>0</v>
      </c>
      <c r="C29" s="46">
        <f>D21</f>
        <v>0</v>
      </c>
      <c r="D29" s="53">
        <f>C9-C29</f>
        <v>0</v>
      </c>
      <c r="E29" s="34"/>
      <c r="F29" s="56"/>
      <c r="G29" s="23"/>
      <c r="H29" s="33"/>
      <c r="I29" s="33"/>
      <c r="J29" s="33"/>
      <c r="K29" s="33"/>
      <c r="L29" s="92">
        <f>D29/98.5*B14</f>
        <v>0</v>
      </c>
    </row>
    <row r="30" spans="1:19" x14ac:dyDescent="0.2">
      <c r="I30" s="15"/>
    </row>
    <row r="31" spans="1:19" x14ac:dyDescent="0.2">
      <c r="A31" s="57"/>
      <c r="B31" s="55"/>
      <c r="C31" s="55"/>
      <c r="D31" s="55"/>
      <c r="E31" s="55"/>
      <c r="F31" s="74"/>
      <c r="G31" s="74"/>
      <c r="H31" s="74" t="s">
        <v>21</v>
      </c>
      <c r="I31" s="17"/>
      <c r="J31" s="55"/>
      <c r="K31" s="55"/>
      <c r="L31" s="15"/>
      <c r="M31" s="15"/>
      <c r="N31" s="55"/>
      <c r="O31" s="15"/>
      <c r="P31" s="15"/>
      <c r="Q31" s="55"/>
      <c r="R31" s="55"/>
      <c r="S31" s="16"/>
    </row>
    <row r="32" spans="1:19" x14ac:dyDescent="0.2">
      <c r="A32" s="54"/>
      <c r="B32" s="19" t="s">
        <v>18</v>
      </c>
      <c r="C32" s="19" t="s">
        <v>33</v>
      </c>
      <c r="D32" s="15"/>
      <c r="E32" s="15"/>
      <c r="F32" s="15"/>
      <c r="G32" s="15" t="s">
        <v>36</v>
      </c>
      <c r="H32" s="15"/>
      <c r="I32" s="15"/>
      <c r="J32" s="15"/>
      <c r="K32" s="15"/>
      <c r="L32" s="31"/>
      <c r="M32" s="55"/>
      <c r="N32" s="55"/>
      <c r="O32" s="15" t="s">
        <v>19</v>
      </c>
      <c r="P32" s="17"/>
      <c r="Q32" s="15"/>
      <c r="R32" s="15"/>
      <c r="S32" s="33"/>
    </row>
    <row r="33" spans="1:19" ht="15.75" x14ac:dyDescent="0.3">
      <c r="A33" s="58"/>
      <c r="B33" s="32"/>
      <c r="D33" s="34" t="s">
        <v>12</v>
      </c>
      <c r="E33" s="59" t="s">
        <v>31</v>
      </c>
      <c r="F33" s="34" t="s">
        <v>11</v>
      </c>
      <c r="G33" s="34" t="s">
        <v>23</v>
      </c>
      <c r="H33" s="34" t="s">
        <v>24</v>
      </c>
      <c r="I33" s="34" t="s">
        <v>34</v>
      </c>
      <c r="J33" s="34" t="s">
        <v>25</v>
      </c>
      <c r="K33" s="23" t="s">
        <v>15</v>
      </c>
      <c r="L33" s="60" t="s">
        <v>12</v>
      </c>
      <c r="M33" s="61" t="s">
        <v>31</v>
      </c>
      <c r="N33" s="62" t="s">
        <v>11</v>
      </c>
      <c r="O33" s="42" t="s">
        <v>23</v>
      </c>
      <c r="P33" s="61" t="s">
        <v>34</v>
      </c>
      <c r="Q33" s="63" t="s">
        <v>24</v>
      </c>
      <c r="R33" s="44" t="s">
        <v>25</v>
      </c>
      <c r="S33" s="44" t="s">
        <v>15</v>
      </c>
    </row>
    <row r="34" spans="1:19" x14ac:dyDescent="0.2">
      <c r="A34" s="32"/>
      <c r="B34" s="23"/>
      <c r="D34" s="10">
        <v>2.1999999999999999E-2</v>
      </c>
      <c r="E34" s="13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9"/>
      <c r="M34" s="19"/>
      <c r="N34" s="17"/>
      <c r="O34" s="32"/>
      <c r="P34" s="21"/>
      <c r="Q34" s="50"/>
      <c r="R34" s="50"/>
      <c r="S34" s="50"/>
    </row>
    <row r="35" spans="1:19" ht="15.75" x14ac:dyDescent="0.3">
      <c r="A35" s="19" t="s">
        <v>0</v>
      </c>
      <c r="B35" s="64">
        <f>C5</f>
        <v>15</v>
      </c>
      <c r="C35" s="65">
        <f>((D35+E35+F35)*7+(B35-B5))/7</f>
        <v>2.0006547619047619</v>
      </c>
      <c r="D35" s="66">
        <f>D34/B14*25</f>
        <v>6.5476190476190473E-4</v>
      </c>
      <c r="E35" s="66">
        <f>E34/B14*36.8</f>
        <v>0</v>
      </c>
      <c r="F35" s="66">
        <f>F34/B14*75</f>
        <v>0</v>
      </c>
      <c r="G35" s="66"/>
      <c r="H35" s="66"/>
      <c r="I35" s="66"/>
      <c r="J35" s="66"/>
      <c r="K35" s="19"/>
      <c r="L35" s="67">
        <f>C35/25*B14</f>
        <v>67.221999999999994</v>
      </c>
      <c r="M35" s="68">
        <f>C35/36.8*B14</f>
        <v>45.667119565217391</v>
      </c>
      <c r="N35" s="69">
        <f>C35/75*B14</f>
        <v>22.407333333333334</v>
      </c>
      <c r="O35" s="32"/>
      <c r="P35" s="48"/>
      <c r="Q35" s="50"/>
      <c r="R35" s="50"/>
      <c r="S35" s="50"/>
    </row>
    <row r="36" spans="1:19" ht="15.75" x14ac:dyDescent="0.3">
      <c r="A36" s="19" t="s">
        <v>3</v>
      </c>
      <c r="B36" s="64">
        <f>C6</f>
        <v>0.5</v>
      </c>
      <c r="C36" s="65">
        <f>((D36+E36+G36)*7+(B36-B6))/7</f>
        <v>6.863690476190476E-2</v>
      </c>
      <c r="D36" s="66">
        <f>D34/B14*2.5</f>
        <v>6.5476190476190479E-5</v>
      </c>
      <c r="E36" s="66">
        <f>E34/B14*6.8</f>
        <v>0</v>
      </c>
      <c r="F36" s="66"/>
      <c r="G36" s="66">
        <f>G34/B14*5</f>
        <v>0</v>
      </c>
      <c r="H36" s="66"/>
      <c r="I36" s="66"/>
      <c r="J36" s="66"/>
      <c r="K36" s="19"/>
      <c r="L36" s="68">
        <f>C36/2.5*B14</f>
        <v>23.062000000000001</v>
      </c>
      <c r="M36" s="68">
        <f>C36/6.8*B14</f>
        <v>8.4786764705882351</v>
      </c>
      <c r="N36" s="58"/>
      <c r="O36" s="48">
        <f>C36/5*B14</f>
        <v>11.531000000000001</v>
      </c>
      <c r="P36" s="48"/>
      <c r="Q36" s="49"/>
      <c r="R36" s="49"/>
      <c r="S36" s="50"/>
    </row>
    <row r="37" spans="1:19" x14ac:dyDescent="0.2">
      <c r="A37" s="19" t="s">
        <v>7</v>
      </c>
      <c r="B37" s="64">
        <f>C7</f>
        <v>10</v>
      </c>
      <c r="C37" s="65">
        <f>((D37+E37+H37+H37+J37)*7+(B37-B7))/7</f>
        <v>0.42942261904761908</v>
      </c>
      <c r="D37" s="66">
        <f>D34/B14*32.5</f>
        <v>8.5119047619047609E-4</v>
      </c>
      <c r="E37" s="66">
        <f>E34/B14*28</f>
        <v>0</v>
      </c>
      <c r="F37" s="66"/>
      <c r="G37" s="66"/>
      <c r="H37" s="66">
        <v>0</v>
      </c>
      <c r="I37" s="66">
        <f>I34/B14*50</f>
        <v>0</v>
      </c>
      <c r="J37" s="66">
        <f>J34/B14*10</f>
        <v>0</v>
      </c>
      <c r="K37" s="19"/>
      <c r="L37" s="68">
        <f>C37/32.5*B14</f>
        <v>11.098923076923077</v>
      </c>
      <c r="M37" s="68">
        <f>C37/28*B14</f>
        <v>12.882678571428572</v>
      </c>
      <c r="N37" s="58"/>
      <c r="O37" s="32"/>
      <c r="P37" s="48">
        <f>C37/50*B14</f>
        <v>7.2143000000000015</v>
      </c>
      <c r="Q37" s="51">
        <f>C37/25*B14</f>
        <v>14.428600000000003</v>
      </c>
      <c r="R37" s="50"/>
      <c r="S37" s="50"/>
    </row>
    <row r="38" spans="1:19" x14ac:dyDescent="0.2">
      <c r="A38" s="19" t="s">
        <v>6</v>
      </c>
      <c r="B38" s="70">
        <f>C8</f>
        <v>0.1</v>
      </c>
      <c r="C38" s="65">
        <f>((J38+K38)*7+(B38-B8))/7</f>
        <v>1.2857142857142859E-2</v>
      </c>
      <c r="D38" s="31"/>
      <c r="E38" s="34"/>
      <c r="F38" s="34"/>
      <c r="G38" s="34"/>
      <c r="H38" s="34"/>
      <c r="I38" s="34"/>
      <c r="J38" s="71">
        <f>J34/B14*1</f>
        <v>0</v>
      </c>
      <c r="K38" s="72">
        <f>K34/B14*1</f>
        <v>0</v>
      </c>
      <c r="L38" s="19"/>
      <c r="M38" s="34"/>
      <c r="N38" s="34"/>
      <c r="O38" s="23"/>
      <c r="P38" s="23"/>
      <c r="Q38" s="33"/>
      <c r="R38" s="73">
        <f>C38/1*B14</f>
        <v>10.8</v>
      </c>
      <c r="S38" s="73">
        <f>C38/1*B14</f>
        <v>10.8</v>
      </c>
    </row>
    <row r="40" spans="1:19" ht="13.5" thickBot="1" x14ac:dyDescent="0.25"/>
    <row r="41" spans="1:19" ht="21" thickBot="1" x14ac:dyDescent="0.35">
      <c r="A41" s="84"/>
      <c r="B41" s="86"/>
      <c r="C41" s="77" t="s">
        <v>26</v>
      </c>
      <c r="D41" s="79"/>
    </row>
    <row r="42" spans="1:19" ht="21" thickBot="1" x14ac:dyDescent="0.35">
      <c r="A42" s="85"/>
      <c r="B42" s="87"/>
      <c r="C42" s="81" t="s">
        <v>35</v>
      </c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9"/>
      <c r="S42" s="89"/>
    </row>
    <row r="43" spans="1:19" ht="21" thickBot="1" x14ac:dyDescent="0.35">
      <c r="A43" s="80"/>
      <c r="B43" s="88"/>
      <c r="C43" s="81" t="s">
        <v>27</v>
      </c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3"/>
      <c r="P43" s="90"/>
      <c r="Q43" s="79"/>
    </row>
  </sheetData>
  <sheetProtection password="D2F7" sheet="1" objects="1" scenarios="1" selectLockedCells="1"/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topLeftCell="A16" workbookViewId="0">
      <selection activeCell="A13" sqref="A13"/>
    </sheetView>
  </sheetViews>
  <sheetFormatPr baseColWidth="10" defaultRowHeight="12.75" x14ac:dyDescent="0.2"/>
  <sheetData>
    <row r="1" spans="1:1" x14ac:dyDescent="0.2">
      <c r="A1" t="s">
        <v>40</v>
      </c>
    </row>
  </sheetData>
  <phoneticPr fontId="3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2.75" x14ac:dyDescent="0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cp:lastPrinted>2017-05-03T21:56:02Z</cp:lastPrinted>
  <dcterms:created xsi:type="dcterms:W3CDTF">2017-04-28T19:18:09Z</dcterms:created>
  <dcterms:modified xsi:type="dcterms:W3CDTF">2019-12-15T18:25:07Z</dcterms:modified>
</cp:coreProperties>
</file>